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MA工作\2022年第四期\排版\V1504_Hot Bricks Inc终校及清稿\"/>
    </mc:Choice>
  </mc:AlternateContent>
  <bookViews>
    <workbookView xWindow="0" yWindow="0" windowWidth="33680" windowHeight="17760" tabRatio="864" activeTab="4"/>
  </bookViews>
  <sheets>
    <sheet name="传统-数量" sheetId="6" r:id="rId1"/>
    <sheet name="作业成本法-使用BTU分配打磨成本" sheetId="3" r:id="rId2"/>
    <sheet name="作业成本法-使用件数分配打磨成本" sheetId="9" r:id="rId3"/>
    <sheet name="传统-材料" sheetId="8" r:id="rId4"/>
    <sheet name="合同绩效" sheetId="4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9" l="1"/>
  <c r="G14" i="9"/>
  <c r="I14" i="9" s="1"/>
  <c r="C4" i="9"/>
  <c r="G16" i="9" s="1"/>
  <c r="I16" i="9" s="1"/>
  <c r="C3" i="9"/>
  <c r="O2" i="9"/>
  <c r="C2" i="9"/>
  <c r="M23" i="3"/>
  <c r="M4" i="8"/>
  <c r="J4" i="8"/>
  <c r="G4" i="8"/>
  <c r="G4" i="6"/>
  <c r="K4" i="6" s="1"/>
  <c r="K6" i="6" s="1"/>
  <c r="K7" i="6" s="1"/>
  <c r="D3" i="4" s="1"/>
  <c r="O2" i="3"/>
  <c r="C3" i="3"/>
  <c r="G15" i="3" s="1"/>
  <c r="I15" i="3" s="1"/>
  <c r="C4" i="3"/>
  <c r="G16" i="3" s="1"/>
  <c r="I16" i="3" s="1"/>
  <c r="C2" i="3"/>
  <c r="G14" i="3" s="1"/>
  <c r="I14" i="3" s="1"/>
  <c r="M6" i="8" l="1"/>
  <c r="M7" i="8" s="1"/>
  <c r="L4" i="8"/>
  <c r="K4" i="8"/>
  <c r="G15" i="9"/>
  <c r="I15" i="9" s="1"/>
  <c r="L14" i="9"/>
  <c r="K14" i="9"/>
  <c r="N14" i="9"/>
  <c r="K16" i="9"/>
  <c r="N16" i="9"/>
  <c r="L16" i="9"/>
  <c r="J6" i="8"/>
  <c r="J7" i="8" s="1"/>
  <c r="K6" i="8"/>
  <c r="K7" i="8" s="1"/>
  <c r="L6" i="8"/>
  <c r="L7" i="8" s="1"/>
  <c r="J4" i="6"/>
  <c r="J6" i="6" s="1"/>
  <c r="J7" i="6" s="1"/>
  <c r="M4" i="6"/>
  <c r="M6" i="6" s="1"/>
  <c r="M7" i="6" s="1"/>
  <c r="D4" i="4" s="1"/>
  <c r="L4" i="6"/>
  <c r="L6" i="6" s="1"/>
  <c r="L7" i="6" s="1"/>
  <c r="L14" i="3"/>
  <c r="N14" i="3"/>
  <c r="K14" i="3"/>
  <c r="L16" i="3"/>
  <c r="N16" i="3"/>
  <c r="K16" i="3"/>
  <c r="N15" i="3"/>
  <c r="K15" i="3"/>
  <c r="L15" i="3"/>
  <c r="K15" i="9" l="1"/>
  <c r="N15" i="9"/>
  <c r="L15" i="9"/>
  <c r="L19" i="9" s="1"/>
  <c r="L22" i="9" s="1"/>
  <c r="O16" i="9"/>
  <c r="N19" i="9"/>
  <c r="N22" i="9" s="1"/>
  <c r="N24" i="9" s="1"/>
  <c r="N25" i="9" s="1"/>
  <c r="O16" i="3"/>
  <c r="K19" i="9"/>
  <c r="O14" i="9"/>
  <c r="N19" i="3"/>
  <c r="N22" i="3" s="1"/>
  <c r="N24" i="3" s="1"/>
  <c r="L19" i="3"/>
  <c r="L22" i="3" s="1"/>
  <c r="M22" i="3" s="1"/>
  <c r="M24" i="3" s="1"/>
  <c r="M25" i="3" s="1"/>
  <c r="O14" i="3"/>
  <c r="O15" i="3"/>
  <c r="K19" i="3"/>
  <c r="K22" i="3" s="1"/>
  <c r="K24" i="3" s="1"/>
  <c r="K25" i="3" s="1"/>
  <c r="N25" i="3" l="1"/>
  <c r="E4" i="4"/>
  <c r="F4" i="4" s="1"/>
  <c r="O15" i="9"/>
  <c r="M22" i="9"/>
  <c r="M24" i="9" s="1"/>
  <c r="M25" i="9" s="1"/>
  <c r="L24" i="9"/>
  <c r="L25" i="9" s="1"/>
  <c r="K22" i="9"/>
  <c r="K24" i="9" s="1"/>
  <c r="K25" i="9" s="1"/>
  <c r="O19" i="9"/>
  <c r="L24" i="3"/>
  <c r="O19" i="3"/>
  <c r="L25" i="3" l="1"/>
  <c r="E3" i="4"/>
  <c r="F3" i="4" s="1"/>
</calcChain>
</file>

<file path=xl/sharedStrings.xml><?xml version="1.0" encoding="utf-8"?>
<sst xmlns="http://schemas.openxmlformats.org/spreadsheetml/2006/main" count="133" uniqueCount="61">
  <si>
    <t>HB22</t>
  </si>
  <si>
    <t>HB27</t>
  </si>
  <si>
    <t>HB27 HG</t>
  </si>
  <si>
    <t>HB29</t>
  </si>
  <si>
    <t>BTUs</t>
  </si>
  <si>
    <t>HB 27</t>
  </si>
  <si>
    <t>HB 29</t>
  </si>
  <si>
    <t>直接成本</t>
    <phoneticPr fontId="6" type="noConversion"/>
  </si>
  <si>
    <t>总作业量</t>
    <phoneticPr fontId="6" type="noConversion"/>
  </si>
  <si>
    <t>单位成本</t>
    <phoneticPr fontId="6" type="noConversion"/>
  </si>
  <si>
    <t>材料成本</t>
  </si>
  <si>
    <t>产品成本</t>
  </si>
  <si>
    <t>价格</t>
  </si>
  <si>
    <t>烧制</t>
    <phoneticPr fontId="2" type="noConversion"/>
  </si>
  <si>
    <t>打磨</t>
    <phoneticPr fontId="2" type="noConversion"/>
  </si>
  <si>
    <t>手工打磨</t>
    <phoneticPr fontId="2" type="noConversion"/>
  </si>
  <si>
    <t>费率</t>
    <phoneticPr fontId="2" type="noConversion"/>
  </si>
  <si>
    <t>合计</t>
    <phoneticPr fontId="2" type="noConversion"/>
  </si>
  <si>
    <t>计量单位</t>
    <phoneticPr fontId="2" type="noConversion"/>
  </si>
  <si>
    <t>加工成本</t>
  </si>
  <si>
    <t>其他加工成本</t>
  </si>
  <si>
    <t>块</t>
  </si>
  <si>
    <t>手工打磨HB27</t>
    <phoneticPr fontId="6" type="noConversion"/>
  </si>
  <si>
    <t>烧制</t>
  </si>
  <si>
    <t>打磨</t>
  </si>
  <si>
    <t>手工打磨</t>
  </si>
  <si>
    <t>块</t>
    <phoneticPr fontId="2" type="noConversion"/>
  </si>
  <si>
    <t>手工打磨砖每块2美元</t>
    <phoneticPr fontId="2" type="noConversion"/>
  </si>
  <si>
    <t>所有产品的间接成本</t>
    <phoneticPr fontId="2" type="noConversion"/>
  </si>
  <si>
    <t>间接成本</t>
    <phoneticPr fontId="2" type="noConversion"/>
  </si>
  <si>
    <t>总作业量</t>
    <phoneticPr fontId="2" type="noConversion"/>
  </si>
  <si>
    <t>计量单位</t>
    <phoneticPr fontId="2" type="noConversion"/>
  </si>
  <si>
    <t xml:space="preserve"> 费率</t>
    <phoneticPr fontId="2" type="noConversion"/>
  </si>
  <si>
    <t>美元/BTU</t>
    <phoneticPr fontId="2" type="noConversion"/>
  </si>
  <si>
    <t>美元/块</t>
    <phoneticPr fontId="2" type="noConversion"/>
  </si>
  <si>
    <t>合计</t>
    <phoneticPr fontId="2" type="noConversion"/>
  </si>
  <si>
    <t>合计</t>
    <phoneticPr fontId="2" type="noConversion"/>
  </si>
  <si>
    <t>单件成本</t>
    <phoneticPr fontId="2" type="noConversion"/>
  </si>
  <si>
    <t>单位间接成本</t>
    <phoneticPr fontId="2" type="noConversion"/>
  </si>
  <si>
    <t>直接材料</t>
    <phoneticPr fontId="2" type="noConversion"/>
  </si>
  <si>
    <t>产品成本总额</t>
    <phoneticPr fontId="2" type="noConversion"/>
  </si>
  <si>
    <t>价格</t>
    <phoneticPr fontId="2" type="noConversion"/>
  </si>
  <si>
    <t>手工打磨HB27</t>
    <phoneticPr fontId="2" type="noConversion"/>
  </si>
  <si>
    <t>所有产品的间接成本</t>
    <phoneticPr fontId="2" type="noConversion"/>
  </si>
  <si>
    <t>计量单位</t>
    <phoneticPr fontId="2" type="noConversion"/>
  </si>
  <si>
    <t>费率</t>
    <phoneticPr fontId="2" type="noConversion"/>
  </si>
  <si>
    <t>美元/块</t>
    <phoneticPr fontId="2" type="noConversion"/>
  </si>
  <si>
    <t>合计</t>
    <phoneticPr fontId="6" type="noConversion"/>
  </si>
  <si>
    <t>单位间接成本</t>
    <phoneticPr fontId="2" type="noConversion"/>
  </si>
  <si>
    <t>直接材料</t>
    <phoneticPr fontId="2" type="noConversion"/>
  </si>
  <si>
    <t>产品成本总额</t>
    <phoneticPr fontId="2" type="noConversion"/>
  </si>
  <si>
    <t>价格</t>
    <phoneticPr fontId="2" type="noConversion"/>
  </si>
  <si>
    <t>手工打磨HB27</t>
    <phoneticPr fontId="2" type="noConversion"/>
  </si>
  <si>
    <t>合计</t>
    <phoneticPr fontId="6" type="noConversion"/>
  </si>
  <si>
    <t>材料成本</t>
    <phoneticPr fontId="6" type="noConversion"/>
  </si>
  <si>
    <t>手工打磨HB27</t>
    <phoneticPr fontId="6" type="noConversion"/>
  </si>
  <si>
    <t>基于12月成本和价格的合同收入</t>
    <phoneticPr fontId="6" type="noConversion"/>
  </si>
  <si>
    <t>作业成本法下的成本</t>
    <phoneticPr fontId="6" type="noConversion"/>
  </si>
  <si>
    <t>毛利%</t>
    <phoneticPr fontId="6" type="noConversion"/>
  </si>
  <si>
    <t>计划的毛利率</t>
    <phoneticPr fontId="6" type="noConversion"/>
  </si>
  <si>
    <t>价格是基于传统的成本核算系统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</si>
</sst>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_(&quot;$&quot;* #,##0.0000_);_(&quot;$&quot;* \(#,##0.0000\);_(&quot;$&quot;* &quot;-&quot;??_);_(@_)"/>
    <numFmt numFmtId="180" formatCode="_(&quot;$&quot;* #,##0.000000000_);_(&quot;$&quot;* \(#,##0.000000000\);_(&quot;$&quot;* &quot;-&quot;??_);_(@_)"/>
    <numFmt numFmtId="181" formatCode="_(* #,##0.000_);_(* \(#,##0.000\);_(* &quot;-&quot;??_);_(@_)"/>
    <numFmt numFmtId="182" formatCode="0.000"/>
  </numFmts>
  <fonts count="7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8"/>
      <name val="等线"/>
      <family val="2"/>
      <scheme val="minor"/>
    </font>
    <font>
      <u/>
      <sz val="11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u val="singleAccounting"/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78" fontId="0" fillId="0" borderId="0" xfId="1" applyNumberFormat="1" applyFont="1"/>
    <xf numFmtId="178" fontId="0" fillId="0" borderId="0" xfId="0" applyNumberFormat="1"/>
    <xf numFmtId="176" fontId="0" fillId="0" borderId="0" xfId="2" applyFont="1"/>
    <xf numFmtId="176" fontId="0" fillId="0" borderId="0" xfId="0" applyNumberFormat="1"/>
    <xf numFmtId="179" fontId="0" fillId="0" borderId="0" xfId="0" applyNumberFormat="1"/>
    <xf numFmtId="180" fontId="0" fillId="0" borderId="0" xfId="0" applyNumberForma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2" borderId="0" xfId="0" applyFill="1"/>
    <xf numFmtId="181" fontId="4" fillId="0" borderId="2" xfId="0" applyNumberFormat="1" applyFont="1" applyBorder="1"/>
    <xf numFmtId="182" fontId="0" fillId="0" borderId="0" xfId="0" applyNumberFormat="1"/>
    <xf numFmtId="0" fontId="0" fillId="0" borderId="2" xfId="0" applyFont="1" applyFill="1" applyBorder="1"/>
    <xf numFmtId="176" fontId="4" fillId="2" borderId="3" xfId="2" applyFont="1" applyFill="1" applyBorder="1"/>
    <xf numFmtId="178" fontId="4" fillId="2" borderId="4" xfId="0" applyNumberFormat="1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0" fillId="0" borderId="1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0" xfId="0" applyFill="1" applyBorder="1"/>
    <xf numFmtId="0" fontId="0" fillId="2" borderId="10" xfId="0" applyFill="1" applyBorder="1"/>
    <xf numFmtId="178" fontId="5" fillId="0" borderId="0" xfId="0" applyNumberFormat="1" applyFont="1"/>
    <xf numFmtId="0" fontId="4" fillId="0" borderId="6" xfId="0" applyFont="1" applyBorder="1"/>
    <xf numFmtId="0" fontId="0" fillId="0" borderId="0" xfId="0" applyFill="1"/>
    <xf numFmtId="0" fontId="0" fillId="0" borderId="0" xfId="0" quotePrefix="1" applyFill="1"/>
    <xf numFmtId="0" fontId="3" fillId="0" borderId="0" xfId="0" quotePrefix="1" applyFont="1" applyFill="1"/>
    <xf numFmtId="0" fontId="3" fillId="0" borderId="0" xfId="0" applyFont="1" applyFill="1"/>
    <xf numFmtId="9" fontId="0" fillId="0" borderId="0" xfId="3" applyFont="1" applyFill="1"/>
    <xf numFmtId="9" fontId="0" fillId="0" borderId="0" xfId="0" applyNumberFormat="1"/>
    <xf numFmtId="176" fontId="0" fillId="0" borderId="0" xfId="2" applyFont="1" applyFill="1"/>
    <xf numFmtId="10" fontId="0" fillId="0" borderId="0" xfId="3" applyNumberFormat="1" applyFont="1" applyFill="1"/>
  </cellXfs>
  <cellStyles count="4">
    <cellStyle name="百分比" xfId="3" builtinId="5"/>
    <cellStyle name="常规" xfId="0" builtinId="0"/>
    <cellStyle name="货币" xfId="2" builtinId="4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"/>
  <sheetViews>
    <sheetView workbookViewId="0">
      <selection activeCell="C42" sqref="C42"/>
    </sheetView>
  </sheetViews>
  <sheetFormatPr defaultRowHeight="14" x14ac:dyDescent="0.3"/>
  <cols>
    <col min="1" max="1" width="11.58203125" bestFit="1" customWidth="1"/>
    <col min="2" max="3" width="11.9140625" customWidth="1"/>
    <col min="4" max="6" width="14.83203125" customWidth="1"/>
    <col min="7" max="8" width="15.75" customWidth="1"/>
    <col min="9" max="9" width="20" bestFit="1" customWidth="1"/>
    <col min="10" max="11" width="12" bestFit="1" customWidth="1"/>
    <col min="12" max="12" width="17.75" bestFit="1" customWidth="1"/>
    <col min="13" max="13" width="12" bestFit="1" customWidth="1"/>
    <col min="14" max="14" width="15.08203125" bestFit="1" customWidth="1"/>
  </cols>
  <sheetData>
    <row r="2" spans="2:16" x14ac:dyDescent="0.3">
      <c r="J2" t="s">
        <v>0</v>
      </c>
      <c r="K2" t="s">
        <v>1</v>
      </c>
      <c r="L2" t="s">
        <v>22</v>
      </c>
      <c r="M2" t="s">
        <v>3</v>
      </c>
    </row>
    <row r="3" spans="2:16" ht="14.5" thickBot="1" x14ac:dyDescent="0.35">
      <c r="D3" t="s">
        <v>7</v>
      </c>
      <c r="E3" t="s">
        <v>8</v>
      </c>
      <c r="F3" t="s">
        <v>18</v>
      </c>
      <c r="G3" t="s">
        <v>9</v>
      </c>
    </row>
    <row r="4" spans="2:16" s="7" customFormat="1" ht="14.5" thickBot="1" x14ac:dyDescent="0.35">
      <c r="B4" s="8" t="s">
        <v>19</v>
      </c>
      <c r="C4" s="9"/>
      <c r="D4" s="14">
        <v>72000</v>
      </c>
      <c r="E4" s="15">
        <v>13000</v>
      </c>
      <c r="F4" s="16" t="s">
        <v>21</v>
      </c>
      <c r="G4" s="17">
        <f>D4/E4</f>
        <v>5.5384615384615383</v>
      </c>
      <c r="H4" s="13"/>
      <c r="I4" s="18" t="s">
        <v>19</v>
      </c>
      <c r="J4" s="11">
        <f>$G$4</f>
        <v>5.5384615384615383</v>
      </c>
      <c r="K4" s="11">
        <f t="shared" ref="K4:M4" si="0">$G$4</f>
        <v>5.5384615384615383</v>
      </c>
      <c r="L4" s="11">
        <f t="shared" si="0"/>
        <v>5.5384615384615383</v>
      </c>
      <c r="M4" s="11">
        <f t="shared" si="0"/>
        <v>5.5384615384615383</v>
      </c>
      <c r="N4" s="18" t="s">
        <v>19</v>
      </c>
    </row>
    <row r="5" spans="2:16" x14ac:dyDescent="0.3">
      <c r="D5" s="4"/>
      <c r="G5" s="5"/>
      <c r="H5" s="5"/>
      <c r="I5" t="s">
        <v>10</v>
      </c>
      <c r="J5" s="12">
        <v>4</v>
      </c>
      <c r="K5" s="12">
        <v>5</v>
      </c>
      <c r="L5" s="12">
        <v>5</v>
      </c>
      <c r="M5" s="12">
        <v>6</v>
      </c>
      <c r="N5" t="s">
        <v>10</v>
      </c>
    </row>
    <row r="6" spans="2:16" x14ac:dyDescent="0.3">
      <c r="I6" t="s">
        <v>11</v>
      </c>
      <c r="J6" s="12">
        <f>J4+J5</f>
        <v>9.5384615384615383</v>
      </c>
      <c r="K6" s="12">
        <f t="shared" ref="K6:M6" si="1">K4+K5</f>
        <v>10.538461538461538</v>
      </c>
      <c r="L6" s="12">
        <f t="shared" si="1"/>
        <v>10.538461538461538</v>
      </c>
      <c r="M6" s="12">
        <f t="shared" si="1"/>
        <v>11.538461538461538</v>
      </c>
      <c r="N6" t="s">
        <v>11</v>
      </c>
    </row>
    <row r="7" spans="2:16" x14ac:dyDescent="0.3">
      <c r="I7" t="s">
        <v>12</v>
      </c>
      <c r="J7">
        <f>J6*1.5</f>
        <v>14.307692307692307</v>
      </c>
      <c r="K7">
        <f t="shared" ref="K7:M7" si="2">K6*1.5</f>
        <v>15.807692307692307</v>
      </c>
      <c r="L7">
        <f t="shared" si="2"/>
        <v>15.807692307692307</v>
      </c>
      <c r="M7">
        <f t="shared" si="2"/>
        <v>17.307692307692307</v>
      </c>
      <c r="N7" t="s">
        <v>12</v>
      </c>
      <c r="P7" s="10"/>
    </row>
    <row r="8" spans="2:16" x14ac:dyDescent="0.3">
      <c r="P8" s="10"/>
    </row>
    <row r="9" spans="2:16" x14ac:dyDescent="0.3">
      <c r="P9" s="10"/>
    </row>
    <row r="10" spans="2:16" x14ac:dyDescent="0.3">
      <c r="P10" s="10"/>
    </row>
    <row r="11" spans="2:16" x14ac:dyDescent="0.3">
      <c r="P11" s="10"/>
    </row>
    <row r="12" spans="2:16" x14ac:dyDescent="0.3">
      <c r="P12" s="10"/>
    </row>
    <row r="20" spans="9:9" x14ac:dyDescent="0.3">
      <c r="I20" s="3"/>
    </row>
    <row r="21" spans="9:9" x14ac:dyDescent="0.3">
      <c r="I21" s="3"/>
    </row>
    <row r="22" spans="9:9" x14ac:dyDescent="0.3">
      <c r="I22" s="3"/>
    </row>
    <row r="23" spans="9:9" x14ac:dyDescent="0.3">
      <c r="I23" s="3"/>
    </row>
  </sheetData>
  <phoneticPr fontId="6" type="noConversion"/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workbookViewId="0">
      <selection activeCell="D34" sqref="D34"/>
    </sheetView>
  </sheetViews>
  <sheetFormatPr defaultRowHeight="14" x14ac:dyDescent="0.3"/>
  <cols>
    <col min="2" max="2" width="16.33203125" bestFit="1" customWidth="1"/>
    <col min="3" max="3" width="11.58203125" bestFit="1" customWidth="1"/>
    <col min="4" max="4" width="22" bestFit="1" customWidth="1"/>
    <col min="5" max="5" width="29.83203125" bestFit="1" customWidth="1"/>
    <col min="6" max="6" width="34.33203125" bestFit="1" customWidth="1"/>
    <col min="7" max="7" width="22" bestFit="1" customWidth="1"/>
    <col min="8" max="8" width="12.33203125" customWidth="1"/>
    <col min="9" max="9" width="15.75" customWidth="1"/>
    <col min="10" max="10" width="20" bestFit="1" customWidth="1"/>
    <col min="11" max="12" width="12" bestFit="1" customWidth="1"/>
    <col min="13" max="13" width="17.25" bestFit="1" customWidth="1"/>
    <col min="14" max="14" width="12" bestFit="1" customWidth="1"/>
    <col min="15" max="15" width="11.58203125" bestFit="1" customWidth="1"/>
  </cols>
  <sheetData>
    <row r="1" spans="2:15" x14ac:dyDescent="0.3">
      <c r="E1" t="s">
        <v>0</v>
      </c>
      <c r="F1" t="s">
        <v>1</v>
      </c>
      <c r="G1" t="s">
        <v>3</v>
      </c>
      <c r="J1" t="s">
        <v>2</v>
      </c>
    </row>
    <row r="2" spans="2:15" x14ac:dyDescent="0.3">
      <c r="B2" t="s">
        <v>23</v>
      </c>
      <c r="C2" s="2">
        <f>SUM(E2:G2)</f>
        <v>29400000</v>
      </c>
      <c r="D2" t="s">
        <v>4</v>
      </c>
      <c r="E2" s="1">
        <v>8400000</v>
      </c>
      <c r="F2" s="2">
        <v>12000000</v>
      </c>
      <c r="G2" s="2">
        <v>9000000</v>
      </c>
      <c r="H2" s="2"/>
      <c r="L2">
        <v>1000</v>
      </c>
      <c r="N2">
        <v>500</v>
      </c>
      <c r="O2">
        <f>L2/N2</f>
        <v>2</v>
      </c>
    </row>
    <row r="3" spans="2:15" x14ac:dyDescent="0.3">
      <c r="B3" t="s">
        <v>24</v>
      </c>
      <c r="C3" s="2">
        <f>SUM(E3:G3)</f>
        <v>29400000</v>
      </c>
      <c r="D3" t="s">
        <v>4</v>
      </c>
      <c r="E3" s="1">
        <v>8400000</v>
      </c>
      <c r="F3" s="2">
        <v>12000000</v>
      </c>
      <c r="G3" s="2">
        <v>9000000</v>
      </c>
      <c r="H3" s="2"/>
    </row>
    <row r="4" spans="2:15" x14ac:dyDescent="0.3">
      <c r="B4" t="s">
        <v>20</v>
      </c>
      <c r="C4" s="2">
        <f>SUM(E4:G4)</f>
        <v>13000</v>
      </c>
      <c r="D4" t="s">
        <v>26</v>
      </c>
      <c r="E4" s="1">
        <v>7000</v>
      </c>
      <c r="F4" s="2">
        <v>4000</v>
      </c>
      <c r="G4" s="2">
        <v>2000</v>
      </c>
      <c r="H4" s="2"/>
    </row>
    <row r="5" spans="2:15" x14ac:dyDescent="0.3">
      <c r="C5" s="2"/>
      <c r="E5" s="1"/>
      <c r="F5" s="2"/>
      <c r="G5" s="2"/>
      <c r="H5" s="2"/>
    </row>
    <row r="6" spans="2:15" x14ac:dyDescent="0.3">
      <c r="B6" t="s">
        <v>25</v>
      </c>
      <c r="C6">
        <v>500</v>
      </c>
      <c r="D6" t="s">
        <v>26</v>
      </c>
      <c r="E6" s="1">
        <v>1000</v>
      </c>
      <c r="F6" t="s">
        <v>27</v>
      </c>
    </row>
    <row r="12" spans="2:15" x14ac:dyDescent="0.3">
      <c r="K12" t="s">
        <v>0</v>
      </c>
      <c r="L12" t="s">
        <v>1</v>
      </c>
      <c r="N12" t="s">
        <v>3</v>
      </c>
      <c r="O12" t="s">
        <v>36</v>
      </c>
    </row>
    <row r="13" spans="2:15" x14ac:dyDescent="0.3">
      <c r="C13" t="s">
        <v>16</v>
      </c>
      <c r="F13" t="s">
        <v>29</v>
      </c>
      <c r="G13" t="s">
        <v>30</v>
      </c>
      <c r="H13" t="s">
        <v>31</v>
      </c>
      <c r="I13" t="s">
        <v>32</v>
      </c>
    </row>
    <row r="14" spans="2:15" x14ac:dyDescent="0.3">
      <c r="D14" t="s">
        <v>23</v>
      </c>
      <c r="E14" t="s">
        <v>28</v>
      </c>
      <c r="F14" s="3">
        <v>22000</v>
      </c>
      <c r="G14">
        <f>C2</f>
        <v>29400000</v>
      </c>
      <c r="H14" t="s">
        <v>4</v>
      </c>
      <c r="I14" s="6">
        <f>F14/G14</f>
        <v>7.482993197278912E-4</v>
      </c>
      <c r="J14" t="s">
        <v>33</v>
      </c>
      <c r="K14" s="2">
        <f>$I$14*E2</f>
        <v>6285.7142857142862</v>
      </c>
      <c r="L14" s="2">
        <f>$I$14*F2</f>
        <v>8979.5918367346949</v>
      </c>
      <c r="M14" s="2"/>
      <c r="N14" s="2">
        <f>$I$14*G2</f>
        <v>6734.6938775510207</v>
      </c>
      <c r="O14" s="2">
        <f>SUM(K14:N14)</f>
        <v>22000</v>
      </c>
    </row>
    <row r="15" spans="2:15" x14ac:dyDescent="0.3">
      <c r="D15" t="s">
        <v>24</v>
      </c>
      <c r="E15" t="s">
        <v>28</v>
      </c>
      <c r="F15" s="3">
        <v>4000</v>
      </c>
      <c r="G15">
        <f>C3</f>
        <v>29400000</v>
      </c>
      <c r="H15" t="s">
        <v>4</v>
      </c>
      <c r="I15" s="6">
        <f t="shared" ref="I15:I16" si="0">F15/G15</f>
        <v>1.3605442176870748E-4</v>
      </c>
      <c r="J15" t="s">
        <v>33</v>
      </c>
      <c r="K15" s="2">
        <f>$I$15*E3</f>
        <v>1142.8571428571429</v>
      </c>
      <c r="L15" s="2">
        <f>$I$15*F3</f>
        <v>1632.6530612244896</v>
      </c>
      <c r="M15" s="2"/>
      <c r="N15" s="2">
        <f>$I$15*G3</f>
        <v>1224.4897959183672</v>
      </c>
      <c r="O15" s="2">
        <f t="shared" ref="O15:O16" si="1">SUM(K15:N15)</f>
        <v>4000</v>
      </c>
    </row>
    <row r="16" spans="2:15" x14ac:dyDescent="0.3">
      <c r="D16" t="s">
        <v>20</v>
      </c>
      <c r="E16" t="s">
        <v>28</v>
      </c>
      <c r="F16" s="3">
        <v>45000</v>
      </c>
      <c r="G16" s="2">
        <f>C4</f>
        <v>13000</v>
      </c>
      <c r="H16" t="s">
        <v>26</v>
      </c>
      <c r="I16" s="6">
        <f t="shared" si="0"/>
        <v>3.4615384615384617</v>
      </c>
      <c r="J16" t="s">
        <v>34</v>
      </c>
      <c r="K16" s="2">
        <f>$I$16*E4</f>
        <v>24230.76923076923</v>
      </c>
      <c r="L16" s="2">
        <f>$I$16*F4</f>
        <v>13846.153846153848</v>
      </c>
      <c r="M16" s="2"/>
      <c r="N16" s="2">
        <f>$I$16*G4</f>
        <v>6923.0769230769238</v>
      </c>
      <c r="O16" s="2">
        <f t="shared" si="1"/>
        <v>45000</v>
      </c>
    </row>
    <row r="17" spans="5:17" x14ac:dyDescent="0.3">
      <c r="F17" s="3"/>
      <c r="K17" s="2"/>
      <c r="L17" s="2"/>
      <c r="M17" s="2"/>
      <c r="N17" s="2"/>
      <c r="O17" s="2"/>
    </row>
    <row r="18" spans="5:17" x14ac:dyDescent="0.3">
      <c r="E18" t="s">
        <v>17</v>
      </c>
      <c r="F18" s="4"/>
      <c r="I18" s="5"/>
      <c r="O18" s="2"/>
    </row>
    <row r="19" spans="5:17" x14ac:dyDescent="0.3">
      <c r="J19" t="s">
        <v>35</v>
      </c>
      <c r="K19" s="2">
        <f>SUM(K14:K18)</f>
        <v>31659.340659340662</v>
      </c>
      <c r="L19" s="2">
        <f>SUM(L14:L18)</f>
        <v>24458.39874411303</v>
      </c>
      <c r="M19" s="2"/>
      <c r="N19" s="2">
        <f>SUM(N14:N18)</f>
        <v>14882.260596546312</v>
      </c>
      <c r="O19" s="2">
        <f>SUM(K19:N19)</f>
        <v>71000</v>
      </c>
    </row>
    <row r="20" spans="5:17" ht="14.5" thickBot="1" x14ac:dyDescent="0.35">
      <c r="K20" s="2"/>
      <c r="L20" s="2"/>
      <c r="M20" s="2"/>
      <c r="N20" s="2"/>
      <c r="O20" s="2"/>
    </row>
    <row r="21" spans="5:17" x14ac:dyDescent="0.3">
      <c r="J21" s="30" t="s">
        <v>37</v>
      </c>
      <c r="K21" s="19" t="s">
        <v>0</v>
      </c>
      <c r="L21" s="19" t="s">
        <v>1</v>
      </c>
      <c r="M21" s="19" t="s">
        <v>42</v>
      </c>
      <c r="N21" s="20" t="s">
        <v>3</v>
      </c>
      <c r="Q21" s="10"/>
    </row>
    <row r="22" spans="5:17" x14ac:dyDescent="0.3">
      <c r="J22" s="21" t="s">
        <v>38</v>
      </c>
      <c r="K22" s="27">
        <f>K19/E4</f>
        <v>4.5227629513343803</v>
      </c>
      <c r="L22" s="27">
        <f>L19/F4</f>
        <v>6.1145996860282574</v>
      </c>
      <c r="M22" s="27">
        <f>L22+2</f>
        <v>8.1145996860282565</v>
      </c>
      <c r="N22" s="28">
        <f>N19/G4</f>
        <v>7.4411302982731558</v>
      </c>
      <c r="Q22" s="10"/>
    </row>
    <row r="23" spans="5:17" x14ac:dyDescent="0.3">
      <c r="J23" s="21" t="s">
        <v>39</v>
      </c>
      <c r="K23" s="22">
        <v>4</v>
      </c>
      <c r="L23" s="22">
        <v>5</v>
      </c>
      <c r="M23" s="22">
        <f>L23</f>
        <v>5</v>
      </c>
      <c r="N23" s="23">
        <v>6</v>
      </c>
      <c r="Q23" s="10"/>
    </row>
    <row r="24" spans="5:17" x14ac:dyDescent="0.3">
      <c r="J24" s="21" t="s">
        <v>40</v>
      </c>
      <c r="K24" s="22">
        <f>K22+K23</f>
        <v>8.5227629513343803</v>
      </c>
      <c r="L24" s="22">
        <f t="shared" ref="L24:N24" si="2">L22+L23</f>
        <v>11.114599686028257</v>
      </c>
      <c r="M24" s="22">
        <f t="shared" si="2"/>
        <v>13.114599686028257</v>
      </c>
      <c r="N24" s="23">
        <f t="shared" si="2"/>
        <v>13.441130298273155</v>
      </c>
      <c r="Q24" s="10"/>
    </row>
    <row r="25" spans="5:17" ht="14.5" thickBot="1" x14ac:dyDescent="0.35">
      <c r="J25" s="24" t="s">
        <v>41</v>
      </c>
      <c r="K25" s="25">
        <f>K24*1.5</f>
        <v>12.784144427001571</v>
      </c>
      <c r="L25" s="25">
        <f t="shared" ref="L25:N25" si="3">L24*1.5</f>
        <v>16.671899529042385</v>
      </c>
      <c r="M25" s="25">
        <f t="shared" si="3"/>
        <v>19.671899529042385</v>
      </c>
      <c r="N25" s="26">
        <f t="shared" si="3"/>
        <v>20.161695447409734</v>
      </c>
      <c r="Q25" s="10"/>
    </row>
    <row r="26" spans="5:17" x14ac:dyDescent="0.3">
      <c r="Q26" s="10"/>
    </row>
    <row r="33" spans="10:10" x14ac:dyDescent="0.3">
      <c r="J33" s="3"/>
    </row>
    <row r="34" spans="10:10" x14ac:dyDescent="0.3">
      <c r="J34" s="3"/>
    </row>
    <row r="35" spans="10:10" x14ac:dyDescent="0.3">
      <c r="J35" s="3"/>
    </row>
    <row r="36" spans="10:10" x14ac:dyDescent="0.3">
      <c r="J36" s="3"/>
    </row>
  </sheetData>
  <phoneticPr fontId="2" type="noConversion"/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6"/>
  <sheetViews>
    <sheetView workbookViewId="0">
      <selection activeCell="I14" sqref="I14"/>
    </sheetView>
  </sheetViews>
  <sheetFormatPr defaultRowHeight="14" x14ac:dyDescent="0.3"/>
  <cols>
    <col min="2" max="2" width="16.33203125" bestFit="1" customWidth="1"/>
    <col min="3" max="3" width="11.58203125" bestFit="1" customWidth="1"/>
    <col min="4" max="4" width="22" bestFit="1" customWidth="1"/>
    <col min="5" max="5" width="29.83203125" bestFit="1" customWidth="1"/>
    <col min="6" max="7" width="19.6640625" customWidth="1"/>
    <col min="8" max="8" width="12.33203125" customWidth="1"/>
    <col min="9" max="9" width="15.75" customWidth="1"/>
    <col min="10" max="10" width="20" bestFit="1" customWidth="1"/>
    <col min="11" max="12" width="12" bestFit="1" customWidth="1"/>
    <col min="13" max="13" width="17.25" bestFit="1" customWidth="1"/>
    <col min="14" max="14" width="12" bestFit="1" customWidth="1"/>
    <col min="15" max="15" width="11.58203125" bestFit="1" customWidth="1"/>
  </cols>
  <sheetData>
    <row r="1" spans="2:15" x14ac:dyDescent="0.3">
      <c r="E1" t="s">
        <v>0</v>
      </c>
      <c r="F1" t="s">
        <v>1</v>
      </c>
      <c r="G1" t="s">
        <v>3</v>
      </c>
      <c r="J1" t="s">
        <v>2</v>
      </c>
    </row>
    <row r="2" spans="2:15" x14ac:dyDescent="0.3">
      <c r="B2" t="s">
        <v>13</v>
      </c>
      <c r="C2" s="2">
        <f>SUM(E2:G2)</f>
        <v>29400000</v>
      </c>
      <c r="D2" t="s">
        <v>4</v>
      </c>
      <c r="E2" s="1">
        <v>8400000</v>
      </c>
      <c r="F2" s="2">
        <v>12000000</v>
      </c>
      <c r="G2" s="2">
        <v>9000000</v>
      </c>
      <c r="H2" s="2"/>
      <c r="L2">
        <v>1000</v>
      </c>
      <c r="N2">
        <v>500</v>
      </c>
      <c r="O2">
        <f>L2/N2</f>
        <v>2</v>
      </c>
    </row>
    <row r="3" spans="2:15" x14ac:dyDescent="0.3">
      <c r="B3" t="s">
        <v>14</v>
      </c>
      <c r="C3" s="2">
        <f>SUM(E3:G3)</f>
        <v>29400000</v>
      </c>
      <c r="D3" t="s">
        <v>4</v>
      </c>
      <c r="E3" s="1">
        <v>8400000</v>
      </c>
      <c r="F3" s="2">
        <v>12000000</v>
      </c>
      <c r="G3" s="2">
        <v>9000000</v>
      </c>
      <c r="H3" s="2"/>
    </row>
    <row r="4" spans="2:15" x14ac:dyDescent="0.3">
      <c r="B4" t="s">
        <v>20</v>
      </c>
      <c r="C4" s="2">
        <f>SUM(E4:G4)</f>
        <v>13000</v>
      </c>
      <c r="D4" t="s">
        <v>26</v>
      </c>
      <c r="E4" s="1">
        <v>7000</v>
      </c>
      <c r="F4" s="2">
        <v>4000</v>
      </c>
      <c r="G4" s="2">
        <v>2000</v>
      </c>
      <c r="H4" s="2"/>
    </row>
    <row r="5" spans="2:15" x14ac:dyDescent="0.3">
      <c r="C5" s="2"/>
      <c r="E5" s="1"/>
      <c r="F5" s="2"/>
      <c r="G5" s="2"/>
      <c r="H5" s="2"/>
    </row>
    <row r="6" spans="2:15" x14ac:dyDescent="0.3">
      <c r="B6" t="s">
        <v>15</v>
      </c>
      <c r="C6">
        <v>500</v>
      </c>
      <c r="D6" t="s">
        <v>26</v>
      </c>
      <c r="E6" s="1">
        <v>1000</v>
      </c>
      <c r="F6" t="s">
        <v>27</v>
      </c>
    </row>
    <row r="12" spans="2:15" x14ac:dyDescent="0.3">
      <c r="K12" t="s">
        <v>0</v>
      </c>
      <c r="L12" t="s">
        <v>1</v>
      </c>
      <c r="N12" t="s">
        <v>3</v>
      </c>
      <c r="O12" t="s">
        <v>53</v>
      </c>
    </row>
    <row r="13" spans="2:15" x14ac:dyDescent="0.3">
      <c r="C13" t="s">
        <v>16</v>
      </c>
      <c r="F13" t="s">
        <v>29</v>
      </c>
      <c r="G13" t="s">
        <v>30</v>
      </c>
      <c r="H13" t="s">
        <v>44</v>
      </c>
      <c r="I13" t="s">
        <v>45</v>
      </c>
    </row>
    <row r="14" spans="2:15" x14ac:dyDescent="0.3">
      <c r="D14" t="s">
        <v>13</v>
      </c>
      <c r="E14" t="s">
        <v>43</v>
      </c>
      <c r="F14" s="3">
        <v>22000</v>
      </c>
      <c r="G14">
        <f>C2</f>
        <v>29400000</v>
      </c>
      <c r="H14" t="s">
        <v>4</v>
      </c>
      <c r="I14" s="6">
        <f>F14/G14</f>
        <v>7.482993197278912E-4</v>
      </c>
      <c r="J14" t="s">
        <v>33</v>
      </c>
      <c r="K14" s="2">
        <f>$I$14*E2</f>
        <v>6285.7142857142862</v>
      </c>
      <c r="L14" s="2">
        <f>$I$14*F2</f>
        <v>8979.5918367346949</v>
      </c>
      <c r="M14" s="2"/>
      <c r="N14" s="2">
        <f>$I$14*G2</f>
        <v>6734.6938775510207</v>
      </c>
      <c r="O14" s="2">
        <f>SUM(K14:N14)</f>
        <v>22000</v>
      </c>
    </row>
    <row r="15" spans="2:15" x14ac:dyDescent="0.3">
      <c r="D15" t="s">
        <v>14</v>
      </c>
      <c r="E15" t="s">
        <v>43</v>
      </c>
      <c r="F15" s="3">
        <v>4000</v>
      </c>
      <c r="G15" s="2">
        <f>G16</f>
        <v>13000</v>
      </c>
      <c r="H15" t="s">
        <v>26</v>
      </c>
      <c r="I15" s="6">
        <f t="shared" ref="I15:I16" si="0">F15/G15</f>
        <v>0.30769230769230771</v>
      </c>
      <c r="J15" t="s">
        <v>46</v>
      </c>
      <c r="K15" s="2">
        <f>$I$15*E4</f>
        <v>2153.8461538461538</v>
      </c>
      <c r="L15" s="2">
        <f>$I$15*F4</f>
        <v>1230.7692307692309</v>
      </c>
      <c r="M15" s="2"/>
      <c r="N15" s="2">
        <f>$I$15*G4</f>
        <v>615.38461538461547</v>
      </c>
      <c r="O15" s="2">
        <f t="shared" ref="O15:O16" si="1">SUM(K15:N15)</f>
        <v>4000</v>
      </c>
    </row>
    <row r="16" spans="2:15" ht="16" x14ac:dyDescent="0.5">
      <c r="D16" t="s">
        <v>20</v>
      </c>
      <c r="E16" t="s">
        <v>43</v>
      </c>
      <c r="F16" s="3">
        <v>45000</v>
      </c>
      <c r="G16" s="2">
        <f>C4</f>
        <v>13000</v>
      </c>
      <c r="H16" t="s">
        <v>26</v>
      </c>
      <c r="I16" s="6">
        <f t="shared" si="0"/>
        <v>3.4615384615384617</v>
      </c>
      <c r="J16" t="s">
        <v>46</v>
      </c>
      <c r="K16" s="29">
        <f>$I$16*E4</f>
        <v>24230.76923076923</v>
      </c>
      <c r="L16" s="29">
        <f>$I$16*F4</f>
        <v>13846.153846153848</v>
      </c>
      <c r="M16" s="29"/>
      <c r="N16" s="29">
        <f>$I$16*G4</f>
        <v>6923.0769230769238</v>
      </c>
      <c r="O16" s="29">
        <f t="shared" si="1"/>
        <v>45000</v>
      </c>
    </row>
    <row r="17" spans="5:17" x14ac:dyDescent="0.3">
      <c r="F17" s="3"/>
      <c r="K17" s="2"/>
      <c r="L17" s="2"/>
      <c r="M17" s="2"/>
      <c r="N17" s="2"/>
      <c r="O17" s="2"/>
    </row>
    <row r="18" spans="5:17" x14ac:dyDescent="0.3">
      <c r="E18" t="s">
        <v>17</v>
      </c>
      <c r="F18" s="4"/>
      <c r="I18" s="5"/>
      <c r="O18" s="2"/>
    </row>
    <row r="19" spans="5:17" x14ac:dyDescent="0.3">
      <c r="J19" t="s">
        <v>47</v>
      </c>
      <c r="K19" s="2">
        <f>SUM(K14:K18)</f>
        <v>32670.329670329673</v>
      </c>
      <c r="L19" s="2">
        <f>SUM(L14:L18)</f>
        <v>24056.514913657775</v>
      </c>
      <c r="M19" s="2"/>
      <c r="N19" s="2">
        <f>SUM(N14:N18)</f>
        <v>14273.15541601256</v>
      </c>
      <c r="O19" s="2">
        <f>SUM(K19:N19)</f>
        <v>71000</v>
      </c>
    </row>
    <row r="20" spans="5:17" ht="14.5" thickBot="1" x14ac:dyDescent="0.35">
      <c r="K20" s="2"/>
      <c r="L20" s="2"/>
      <c r="M20" s="2"/>
      <c r="N20" s="2"/>
      <c r="O20" s="2"/>
    </row>
    <row r="21" spans="5:17" x14ac:dyDescent="0.3">
      <c r="J21" s="30" t="s">
        <v>37</v>
      </c>
      <c r="K21" s="19" t="s">
        <v>0</v>
      </c>
      <c r="L21" s="19" t="s">
        <v>1</v>
      </c>
      <c r="M21" s="19" t="s">
        <v>52</v>
      </c>
      <c r="N21" s="20" t="s">
        <v>3</v>
      </c>
      <c r="Q21" s="10"/>
    </row>
    <row r="22" spans="5:17" x14ac:dyDescent="0.3">
      <c r="J22" s="21" t="s">
        <v>48</v>
      </c>
      <c r="K22" s="27">
        <f>K19/E4</f>
        <v>4.6671899529042387</v>
      </c>
      <c r="L22" s="27">
        <f>L19/F4</f>
        <v>6.0141287284144438</v>
      </c>
      <c r="M22" s="27">
        <f>L22+2</f>
        <v>8.0141287284144447</v>
      </c>
      <c r="N22" s="28">
        <f>N19/G4</f>
        <v>7.1365777080062802</v>
      </c>
      <c r="Q22" s="10"/>
    </row>
    <row r="23" spans="5:17" x14ac:dyDescent="0.3">
      <c r="J23" s="21" t="s">
        <v>49</v>
      </c>
      <c r="K23" s="22">
        <v>4</v>
      </c>
      <c r="L23" s="22">
        <v>5</v>
      </c>
      <c r="M23" s="22">
        <f>L23</f>
        <v>5</v>
      </c>
      <c r="N23" s="23">
        <v>6</v>
      </c>
      <c r="Q23" s="10"/>
    </row>
    <row r="24" spans="5:17" x14ac:dyDescent="0.3">
      <c r="J24" s="21" t="s">
        <v>50</v>
      </c>
      <c r="K24" s="22">
        <f>K22+K23</f>
        <v>8.6671899529042378</v>
      </c>
      <c r="L24" s="22">
        <f t="shared" ref="L24:N24" si="2">L22+L23</f>
        <v>11.014128728414445</v>
      </c>
      <c r="M24" s="22">
        <f t="shared" si="2"/>
        <v>13.014128728414445</v>
      </c>
      <c r="N24" s="23">
        <f t="shared" si="2"/>
        <v>13.13657770800628</v>
      </c>
      <c r="Q24" s="10"/>
    </row>
    <row r="25" spans="5:17" ht="14.5" thickBot="1" x14ac:dyDescent="0.35">
      <c r="J25" s="24" t="s">
        <v>51</v>
      </c>
      <c r="K25" s="25">
        <f>K24*1.5</f>
        <v>13.000784929356357</v>
      </c>
      <c r="L25" s="25">
        <f t="shared" ref="L25:N25" si="3">L24*1.5</f>
        <v>16.521193092621665</v>
      </c>
      <c r="M25" s="25">
        <f t="shared" si="3"/>
        <v>19.521193092621665</v>
      </c>
      <c r="N25" s="26">
        <f t="shared" si="3"/>
        <v>19.704866562009421</v>
      </c>
      <c r="Q25" s="10"/>
    </row>
    <row r="26" spans="5:17" x14ac:dyDescent="0.3">
      <c r="Q26" s="10"/>
    </row>
    <row r="33" spans="10:10" x14ac:dyDescent="0.3">
      <c r="J33" s="3"/>
    </row>
    <row r="34" spans="10:10" x14ac:dyDescent="0.3">
      <c r="J34" s="3"/>
    </row>
    <row r="35" spans="10:10" x14ac:dyDescent="0.3">
      <c r="J35" s="3"/>
    </row>
    <row r="36" spans="10:10" x14ac:dyDescent="0.3">
      <c r="J36" s="3"/>
    </row>
  </sheetData>
  <phoneticPr fontId="6" type="noConversion"/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"/>
  <sheetViews>
    <sheetView workbookViewId="0">
      <selection activeCell="G21" sqref="G21"/>
    </sheetView>
  </sheetViews>
  <sheetFormatPr defaultRowHeight="14" x14ac:dyDescent="0.3"/>
  <cols>
    <col min="1" max="1" width="5.25" customWidth="1"/>
    <col min="2" max="2" width="14.75" customWidth="1"/>
    <col min="3" max="3" width="6.58203125" customWidth="1"/>
    <col min="4" max="7" width="15.75" customWidth="1"/>
    <col min="8" max="8" width="10.83203125" customWidth="1"/>
    <col min="9" max="9" width="20" bestFit="1" customWidth="1"/>
    <col min="10" max="11" width="12" bestFit="1" customWidth="1"/>
    <col min="12" max="12" width="17.75" bestFit="1" customWidth="1"/>
    <col min="13" max="13" width="12" bestFit="1" customWidth="1"/>
    <col min="14" max="14" width="15.08203125" bestFit="1" customWidth="1"/>
  </cols>
  <sheetData>
    <row r="2" spans="2:16" x14ac:dyDescent="0.3">
      <c r="J2" t="s">
        <v>0</v>
      </c>
      <c r="K2" t="s">
        <v>1</v>
      </c>
      <c r="L2" t="s">
        <v>55</v>
      </c>
      <c r="M2" t="s">
        <v>3</v>
      </c>
    </row>
    <row r="3" spans="2:16" ht="14.5" thickBot="1" x14ac:dyDescent="0.35">
      <c r="D3" t="s">
        <v>7</v>
      </c>
      <c r="E3" t="s">
        <v>8</v>
      </c>
      <c r="F3" t="s">
        <v>18</v>
      </c>
      <c r="G3" t="s">
        <v>9</v>
      </c>
    </row>
    <row r="4" spans="2:16" s="7" customFormat="1" ht="14.5" thickBot="1" x14ac:dyDescent="0.35">
      <c r="B4" s="8" t="s">
        <v>19</v>
      </c>
      <c r="C4" s="9"/>
      <c r="D4" s="14">
        <v>72000</v>
      </c>
      <c r="E4" s="15">
        <v>60000</v>
      </c>
      <c r="F4" s="16" t="s">
        <v>54</v>
      </c>
      <c r="G4" s="17">
        <f>D4/E4</f>
        <v>1.2</v>
      </c>
      <c r="H4" s="13"/>
      <c r="I4" s="18" t="s">
        <v>19</v>
      </c>
      <c r="J4" s="11">
        <f>J5*$G$4</f>
        <v>4.8</v>
      </c>
      <c r="K4" s="11">
        <f t="shared" ref="K4:M4" si="0">K5*$G$4</f>
        <v>6</v>
      </c>
      <c r="L4" s="11">
        <f t="shared" si="0"/>
        <v>6</v>
      </c>
      <c r="M4" s="11">
        <f t="shared" si="0"/>
        <v>7.1999999999999993</v>
      </c>
      <c r="N4" s="18" t="s">
        <v>19</v>
      </c>
    </row>
    <row r="5" spans="2:16" x14ac:dyDescent="0.3">
      <c r="D5" s="4"/>
      <c r="G5" s="5"/>
      <c r="H5" s="5"/>
      <c r="I5" t="s">
        <v>10</v>
      </c>
      <c r="J5" s="12">
        <v>4</v>
      </c>
      <c r="K5" s="12">
        <v>5</v>
      </c>
      <c r="L5" s="12">
        <v>5</v>
      </c>
      <c r="M5" s="12">
        <v>6</v>
      </c>
      <c r="N5" t="s">
        <v>10</v>
      </c>
    </row>
    <row r="6" spans="2:16" x14ac:dyDescent="0.3">
      <c r="I6" t="s">
        <v>11</v>
      </c>
      <c r="J6" s="12">
        <f>J4+J5</f>
        <v>8.8000000000000007</v>
      </c>
      <c r="K6" s="12">
        <f t="shared" ref="K6:M6" si="1">K4+K5</f>
        <v>11</v>
      </c>
      <c r="L6" s="12">
        <f t="shared" si="1"/>
        <v>11</v>
      </c>
      <c r="M6" s="12">
        <f t="shared" si="1"/>
        <v>13.2</v>
      </c>
      <c r="N6" t="s">
        <v>11</v>
      </c>
    </row>
    <row r="7" spans="2:16" x14ac:dyDescent="0.3">
      <c r="I7" t="s">
        <v>12</v>
      </c>
      <c r="J7">
        <f>J6*1.5</f>
        <v>13.200000000000001</v>
      </c>
      <c r="K7">
        <f t="shared" ref="K7:M7" si="2">K6*1.5</f>
        <v>16.5</v>
      </c>
      <c r="L7">
        <f t="shared" si="2"/>
        <v>16.5</v>
      </c>
      <c r="M7">
        <f t="shared" si="2"/>
        <v>19.799999999999997</v>
      </c>
      <c r="N7" t="s">
        <v>12</v>
      </c>
      <c r="P7" s="10"/>
    </row>
    <row r="8" spans="2:16" x14ac:dyDescent="0.3">
      <c r="P8" s="10"/>
    </row>
    <row r="9" spans="2:16" x14ac:dyDescent="0.3">
      <c r="P9" s="10"/>
    </row>
    <row r="10" spans="2:16" x14ac:dyDescent="0.3">
      <c r="P10" s="10"/>
    </row>
    <row r="11" spans="2:16" x14ac:dyDescent="0.3">
      <c r="P11" s="10"/>
    </row>
    <row r="12" spans="2:16" x14ac:dyDescent="0.3">
      <c r="P12" s="10"/>
    </row>
    <row r="20" spans="9:9" x14ac:dyDescent="0.3">
      <c r="I20" s="3"/>
    </row>
    <row r="21" spans="9:9" x14ac:dyDescent="0.3">
      <c r="I21" s="3"/>
    </row>
    <row r="22" spans="9:9" x14ac:dyDescent="0.3">
      <c r="I22" s="3"/>
    </row>
    <row r="23" spans="9:9" x14ac:dyDescent="0.3">
      <c r="I23" s="3"/>
    </row>
  </sheetData>
  <phoneticPr fontId="6" type="noConversion"/>
  <pageMargins left="0.7" right="0.7" top="0.75" bottom="0.75" header="0.3" footer="0.3"/>
  <pageSetup orientation="portrait" horizontalDpi="0" verticalDpi="0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9"/>
  <sheetViews>
    <sheetView tabSelected="1" zoomScale="160" zoomScaleNormal="160" workbookViewId="0">
      <selection activeCell="G11" sqref="G11"/>
    </sheetView>
  </sheetViews>
  <sheetFormatPr defaultRowHeight="14" x14ac:dyDescent="0.3"/>
  <cols>
    <col min="3" max="3" width="9.33203125" customWidth="1"/>
    <col min="4" max="4" width="28.25" bestFit="1" customWidth="1"/>
    <col min="5" max="5" width="12.58203125" bestFit="1" customWidth="1"/>
    <col min="6" max="6" width="14.25" bestFit="1" customWidth="1"/>
    <col min="8" max="8" width="20.08203125" bestFit="1" customWidth="1"/>
  </cols>
  <sheetData>
    <row r="2" spans="2:8" x14ac:dyDescent="0.3">
      <c r="D2" t="s">
        <v>56</v>
      </c>
      <c r="E2" t="s">
        <v>57</v>
      </c>
      <c r="F2" t="s">
        <v>58</v>
      </c>
      <c r="H2" t="s">
        <v>59</v>
      </c>
    </row>
    <row r="3" spans="2:8" x14ac:dyDescent="0.3">
      <c r="B3">
        <v>12000</v>
      </c>
      <c r="C3" s="31" t="s">
        <v>5</v>
      </c>
      <c r="D3" s="37">
        <f>B3*'传统-数量'!K7</f>
        <v>189692.30769230769</v>
      </c>
      <c r="E3" s="37">
        <f>B3*'作业成本法-使用BTU分配打磨成本'!L24</f>
        <v>133375.19623233908</v>
      </c>
      <c r="F3" s="38">
        <f>(D3-E3)/D3</f>
        <v>0.29688663786682562</v>
      </c>
      <c r="H3" s="36">
        <v>0.5</v>
      </c>
    </row>
    <row r="4" spans="2:8" x14ac:dyDescent="0.3">
      <c r="B4">
        <v>12000</v>
      </c>
      <c r="C4" s="32" t="s">
        <v>6</v>
      </c>
      <c r="D4" s="37">
        <f>'传统-数量'!M7*B4</f>
        <v>207692.30769230769</v>
      </c>
      <c r="E4" s="37">
        <f>B4*'作业成本法-使用BTU分配打磨成本'!N24</f>
        <v>161293.56357927786</v>
      </c>
      <c r="F4" s="38">
        <f>(D4-E4)/D4</f>
        <v>0.22340136054421769</v>
      </c>
      <c r="H4" s="36">
        <v>0.5</v>
      </c>
    </row>
    <row r="5" spans="2:8" x14ac:dyDescent="0.3">
      <c r="C5" s="32"/>
      <c r="D5" s="31"/>
      <c r="E5" s="31"/>
      <c r="F5" s="31"/>
    </row>
    <row r="6" spans="2:8" x14ac:dyDescent="0.3">
      <c r="C6" s="33"/>
      <c r="D6" s="34" t="s">
        <v>60</v>
      </c>
      <c r="E6" s="31"/>
      <c r="F6" s="31"/>
    </row>
    <row r="7" spans="2:8" x14ac:dyDescent="0.3">
      <c r="C7" s="31"/>
      <c r="D7" s="31"/>
      <c r="E7" s="31"/>
      <c r="F7" s="31"/>
    </row>
    <row r="8" spans="2:8" x14ac:dyDescent="0.3">
      <c r="C8" s="31"/>
      <c r="D8" s="31"/>
      <c r="E8" s="35"/>
      <c r="F8" s="31"/>
    </row>
    <row r="9" spans="2:8" x14ac:dyDescent="0.3">
      <c r="C9" s="31"/>
      <c r="D9" s="31"/>
      <c r="E9" s="31"/>
      <c r="F9" s="31"/>
    </row>
  </sheetData>
  <phoneticPr fontId="6" type="noConversion"/>
  <pageMargins left="0.7" right="0.7" top="0.75" bottom="0.75" header="0.3" footer="0.3"/>
  <pageSetup orientation="portrait" horizontalDpi="0" verticalDpi="0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传统-数量</vt:lpstr>
      <vt:lpstr>作业成本法-使用BTU分配打磨成本</vt:lpstr>
      <vt:lpstr>作业成本法-使用件数分配打磨成本</vt:lpstr>
      <vt:lpstr>传统-材料</vt:lpstr>
      <vt:lpstr>合同绩效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Stella Hu</cp:lastModifiedBy>
  <dcterms:created xsi:type="dcterms:W3CDTF">2021-05-24T19:25:58Z</dcterms:created>
  <dcterms:modified xsi:type="dcterms:W3CDTF">2023-04-11T11:51:08Z</dcterms:modified>
</cp:coreProperties>
</file>